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===Texty OOA 2023\==Věda\JAFAS 2\"/>
    </mc:Choice>
  </mc:AlternateContent>
  <xr:revisionPtr revIDLastSave="0" documentId="13_ncr:1_{DA185C2D-0557-4B00-ACEB-A1B8D7963994}" xr6:coauthVersionLast="47" xr6:coauthVersionMax="47" xr10:uidLastSave="{00000000-0000-0000-0000-000000000000}"/>
  <bookViews>
    <workbookView xWindow="-120" yWindow="-120" windowWidth="25440" windowHeight="15270" xr2:uid="{98067265-8BB0-41D0-9C23-1933C7B2DF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9" i="1"/>
  <c r="L14" i="1"/>
  <c r="R40" i="1" s="1"/>
  <c r="R45" i="1" s="1"/>
  <c r="R23" i="1"/>
  <c r="Q39" i="1" s="1"/>
  <c r="Q44" i="1" s="1"/>
  <c r="P23" i="1"/>
  <c r="O37" i="1" s="1"/>
  <c r="O42" i="1" s="1"/>
  <c r="N23" i="1"/>
  <c r="P38" i="1" s="1"/>
  <c r="P43" i="1" s="1"/>
  <c r="R20" i="1"/>
  <c r="P20" i="1"/>
  <c r="N20" i="1"/>
  <c r="N42" i="1"/>
  <c r="R42" i="1"/>
  <c r="R43" i="1"/>
  <c r="N45" i="1"/>
  <c r="O45" i="1"/>
  <c r="P45" i="1"/>
  <c r="O41" i="1"/>
  <c r="R41" i="1"/>
  <c r="T39" i="1"/>
  <c r="T44" i="1" s="1"/>
  <c r="G33" i="1"/>
  <c r="D42" i="1"/>
  <c r="E41" i="1"/>
  <c r="G39" i="1"/>
  <c r="G44" i="1" s="1"/>
  <c r="F38" i="1"/>
  <c r="F43" i="1" s="1"/>
  <c r="E37" i="1"/>
  <c r="E42" i="1" s="1"/>
  <c r="D36" i="1"/>
  <c r="D41" i="1" s="1"/>
  <c r="E34" i="1"/>
  <c r="E32" i="1"/>
  <c r="E30" i="1"/>
  <c r="Q34" i="1" l="1"/>
  <c r="O39" i="1" s="1"/>
  <c r="O44" i="1" s="1"/>
  <c r="O31" i="1"/>
  <c r="Q36" i="1" s="1"/>
  <c r="Q41" i="1" s="1"/>
  <c r="O33" i="1"/>
  <c r="Q37" i="1" s="1"/>
  <c r="Q42" i="1" s="1"/>
  <c r="Q33" i="1"/>
  <c r="N38" i="1" s="1"/>
  <c r="N43" i="1" s="1"/>
  <c r="T30" i="1"/>
  <c r="R39" i="1" s="1"/>
  <c r="R44" i="1" s="1"/>
  <c r="N36" i="1"/>
  <c r="N41" i="1" s="1"/>
  <c r="O34" i="1"/>
  <c r="Q31" i="1"/>
  <c r="Q30" i="1"/>
  <c r="T38" i="1" s="1"/>
  <c r="T43" i="1" s="1"/>
  <c r="Q32" i="1"/>
  <c r="O30" i="1"/>
  <c r="T31" i="1"/>
  <c r="Q40" i="1" s="1"/>
  <c r="Q45" i="1" s="1"/>
  <c r="O32" i="1"/>
  <c r="E38" i="1"/>
  <c r="F37" i="1"/>
  <c r="F36" i="1"/>
  <c r="D38" i="1"/>
  <c r="N39" i="1" l="1"/>
  <c r="N44" i="1" s="1"/>
  <c r="T36" i="1"/>
  <c r="T41" i="1" s="1"/>
  <c r="T37" i="1"/>
  <c r="T42" i="1" s="1"/>
  <c r="P36" i="1"/>
  <c r="P41" i="1" s="1"/>
  <c r="Q38" i="1"/>
  <c r="Q43" i="1" s="1"/>
  <c r="O38" i="1"/>
  <c r="O43" i="1" s="1"/>
  <c r="P39" i="1"/>
  <c r="P44" i="1" s="1"/>
  <c r="P37" i="1"/>
  <c r="P42" i="1" s="1"/>
  <c r="T40" i="1"/>
  <c r="T45" i="1" s="1"/>
  <c r="D43" i="1"/>
  <c r="F42" i="1"/>
  <c r="F41" i="1"/>
  <c r="E43" i="1"/>
  <c r="N46" i="1" l="1" a="1"/>
  <c r="P48" i="1" s="1"/>
  <c r="Q46" i="1" l="1"/>
  <c r="P47" i="1"/>
  <c r="O46" i="1"/>
  <c r="Q49" i="1"/>
  <c r="Q48" i="1"/>
  <c r="R48" i="1"/>
  <c r="P46" i="1"/>
  <c r="N49" i="1"/>
  <c r="R49" i="1"/>
  <c r="P49" i="1"/>
  <c r="R47" i="1"/>
  <c r="N50" i="1"/>
  <c r="N46" i="1"/>
  <c r="R46" i="1"/>
  <c r="O47" i="1"/>
  <c r="N48" i="1"/>
  <c r="Q50" i="1"/>
  <c r="Q47" i="1"/>
  <c r="O48" i="1"/>
  <c r="O49" i="1"/>
  <c r="P50" i="1"/>
  <c r="O50" i="1"/>
  <c r="R50" i="1"/>
  <c r="N47" i="1"/>
  <c r="R51" i="1" l="1" a="1"/>
  <c r="R53" i="1" s="1"/>
  <c r="N26" i="1" s="1"/>
  <c r="R51" i="1" l="1"/>
  <c r="R55" i="1"/>
  <c r="R54" i="1"/>
  <c r="R52" i="1"/>
  <c r="E31" i="1"/>
  <c r="G36" i="1" s="1"/>
  <c r="G41" i="1" s="1"/>
  <c r="G32" i="1"/>
  <c r="H39" i="1" s="1"/>
  <c r="H44" i="1" s="1"/>
  <c r="E33" i="1"/>
  <c r="H37" i="1" s="1"/>
  <c r="H42" i="1" s="1"/>
  <c r="G31" i="1"/>
  <c r="G30" i="1"/>
  <c r="H38" i="1" s="1"/>
  <c r="H43" i="1" s="1"/>
  <c r="G34" i="1"/>
  <c r="E39" i="1" s="1"/>
  <c r="E44" i="1" s="1"/>
  <c r="P26" i="1" l="1"/>
  <c r="R26" i="1"/>
  <c r="D39" i="1"/>
  <c r="D44" i="1" s="1"/>
  <c r="G38" i="1"/>
  <c r="G43" i="1" s="1"/>
  <c r="H36" i="1"/>
  <c r="H41" i="1" s="1"/>
  <c r="F39" i="1"/>
  <c r="F44" i="1" s="1"/>
  <c r="G37" i="1"/>
  <c r="G42" i="1" s="1"/>
  <c r="D46" i="1" l="1" a="1"/>
  <c r="F46" i="1" s="1"/>
  <c r="D46" i="1" l="1"/>
  <c r="G48" i="1"/>
  <c r="D47" i="1"/>
  <c r="F49" i="1"/>
  <c r="D49" i="1"/>
  <c r="G47" i="1"/>
  <c r="F47" i="1"/>
  <c r="E46" i="1"/>
  <c r="D48" i="1"/>
  <c r="G46" i="1"/>
  <c r="F48" i="1"/>
  <c r="E47" i="1"/>
  <c r="E48" i="1"/>
  <c r="E49" i="1"/>
  <c r="G49" i="1"/>
  <c r="H51" i="1" l="1" a="1"/>
  <c r="H53" i="1" s="1"/>
  <c r="D26" i="1" s="1"/>
  <c r="H54" i="1" l="1"/>
  <c r="H26" i="1" s="1"/>
  <c r="H51" i="1"/>
  <c r="H52" i="1"/>
  <c r="F26" i="1" l="1"/>
</calcChain>
</file>

<file path=xl/sharedStrings.xml><?xml version="1.0" encoding="utf-8"?>
<sst xmlns="http://schemas.openxmlformats.org/spreadsheetml/2006/main" count="78" uniqueCount="51">
  <si>
    <t>A</t>
  </si>
  <si>
    <t>B</t>
  </si>
  <si>
    <t>výška A (m)</t>
  </si>
  <si>
    <t>činitel odrazu A (-)</t>
  </si>
  <si>
    <t>činitel jasu A (-)</t>
  </si>
  <si>
    <t>výška B (m)</t>
  </si>
  <si>
    <t>činitel odrazu B (-)</t>
  </si>
  <si>
    <t>činitel jasu B (-)</t>
  </si>
  <si>
    <t>činitel odrazu T (-)</t>
  </si>
  <si>
    <t>činitel jasu T (-)</t>
  </si>
  <si>
    <t>odstup T (m)</t>
  </si>
  <si>
    <t>T</t>
  </si>
  <si>
    <t xml:space="preserve">Podle  ČSN EN 17037  se pro domy  použije hodnota  0,3  a pro </t>
  </si>
  <si>
    <t>doc. Ing. Jan Kaňka Ph.D.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</si>
  <si>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</si>
  <si>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</si>
  <si>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</si>
  <si>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</si>
  <si>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</si>
  <si>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</si>
  <si>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</si>
  <si>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</si>
  <si>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</si>
  <si>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</si>
  <si>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kt1</t>
  </si>
  <si>
    <t>kt2</t>
  </si>
  <si>
    <t>ka</t>
  </si>
  <si>
    <t>kb</t>
  </si>
  <si>
    <r>
      <t xml:space="preserve">Pro podhledy balkónů lze volit </t>
    </r>
    <r>
      <rPr>
        <i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= 0,02.</t>
    </r>
  </si>
  <si>
    <t>činitel odrazu střechy A</t>
  </si>
  <si>
    <t>e11</t>
  </si>
  <si>
    <t>e12</t>
  </si>
  <si>
    <t>kstřecha</t>
  </si>
  <si>
    <r>
      <t xml:space="preserve">Je-li výška objektu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více než dvojnásobná oproti výšce objektu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</si>
  <si>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 xml:space="preserve">což je příčinou jiné geometrie celé úlohy. Oproti variantě 1 se </t>
  </si>
  <si>
    <t>pak je nutno volit tuto variantu programu. Ta se vyznačuje tím,</t>
  </si>
  <si>
    <r>
      <t>navíc zadává činitel odrazu světla ploché střechy objektu</t>
    </r>
    <r>
      <rPr>
        <b/>
        <sz val="11"/>
        <color theme="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</si>
  <si>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Doporučuje se shodně s terénem.</t>
  </si>
  <si>
    <r>
      <t xml:space="preserve">že z poloviny výšky objektu </t>
    </r>
    <r>
      <rPr>
        <b/>
        <sz val="11"/>
        <rFont val="Calibri"/>
        <family val="2"/>
        <charset val="238"/>
        <scheme val="minor"/>
      </rPr>
      <t xml:space="preserve">B </t>
    </r>
    <r>
      <rPr>
        <sz val="11"/>
        <rFont val="Calibri"/>
        <family val="2"/>
        <charset val="238"/>
        <scheme val="minor"/>
      </rPr>
      <t>je vidět plochou střechu objektu</t>
    </r>
    <r>
      <rPr>
        <b/>
        <sz val="11"/>
        <rFont val="Calibri"/>
        <family val="2"/>
        <charset val="238"/>
        <scheme val="minor"/>
      </rPr>
      <t xml:space="preserve"> A</t>
    </r>
    <r>
      <rPr>
        <sz val="11"/>
        <rFont val="Calibri"/>
        <family val="2"/>
        <charset val="238"/>
        <scheme val="minor"/>
      </rPr>
      <t>,</t>
    </r>
  </si>
  <si>
    <r>
      <t xml:space="preserve">JAFAS 2  -  varianta 2 pro </t>
    </r>
    <r>
      <rPr>
        <b/>
        <sz val="16"/>
        <color rgb="FFFF0000"/>
        <rFont val="Arial"/>
        <family val="2"/>
        <charset val="238"/>
      </rPr>
      <t>B &gt; 2A</t>
    </r>
  </si>
  <si>
    <t xml:space="preserve"> </t>
  </si>
  <si>
    <t xml:space="preserve">Obrázek je schéma příčného profilu nekonečně dlouhé ulice. </t>
  </si>
  <si>
    <t>V Praze leden 2024</t>
  </si>
  <si>
    <r>
      <t>Činitel jasu</t>
    </r>
    <r>
      <rPr>
        <i/>
        <sz val="11"/>
        <color theme="1"/>
        <rFont val="Calibri"/>
        <family val="2"/>
        <charset val="238"/>
        <scheme val="minor"/>
      </rPr>
      <t xml:space="preserve"> k</t>
    </r>
    <r>
      <rPr>
        <sz val="11"/>
        <color theme="1"/>
        <rFont val="Calibri"/>
        <family val="2"/>
        <charset val="238"/>
        <scheme val="minor"/>
      </rPr>
      <t xml:space="preserve"> = L/Lm je poměr jasu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 a průměrného jasu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</t>
    </r>
    <r>
      <rPr>
        <sz val="8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oblohy. </t>
    </r>
  </si>
  <si>
    <t xml:space="preserve">Objekt B se vždy zadává jako vyšší z obou objektů. </t>
  </si>
  <si>
    <r>
      <t xml:space="preserve">Do žlutých polí se zadají výšky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(m) obou domů a odstup </t>
    </r>
    <r>
      <rPr>
        <b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(m) </t>
    </r>
  </si>
  <si>
    <r>
      <t>dvou proti sobě stojících řad domů</t>
    </r>
    <r>
      <rPr>
        <b/>
        <sz val="11"/>
        <color theme="1"/>
        <rFont val="Calibri"/>
        <family val="2"/>
        <charset val="238"/>
        <scheme val="minor"/>
      </rPr>
      <t xml:space="preserve">  A </t>
    </r>
    <r>
      <rPr>
        <sz val="11"/>
        <color theme="1"/>
        <rFont val="Calibri"/>
        <family val="2"/>
        <charset val="238"/>
        <scheme val="minor"/>
      </rPr>
      <t xml:space="preserve"> a  </t>
    </r>
    <r>
      <rPr>
        <b/>
        <sz val="11"/>
        <color theme="1"/>
        <rFont val="Calibri"/>
        <family val="2"/>
        <charset val="238"/>
        <scheme val="minor"/>
      </rPr>
      <t xml:space="preserve">B </t>
    </r>
    <r>
      <rPr>
        <sz val="11"/>
        <color theme="1"/>
        <rFont val="Calibri"/>
        <family val="2"/>
        <charset val="238"/>
        <scheme val="minor"/>
      </rPr>
      <t xml:space="preserve"> a terénu mezi nimi.</t>
    </r>
  </si>
  <si>
    <r>
      <t xml:space="preserve">Program pro výpočet průměrné hodnoty činitele jasu  </t>
    </r>
    <r>
      <rPr>
        <b/>
        <i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(-) fasád </t>
    </r>
  </si>
  <si>
    <r>
      <t xml:space="preserve">mezi nimi. Do zelených polí se zadává činitel odrazu světla </t>
    </r>
    <r>
      <rPr>
        <sz val="11"/>
        <color theme="1"/>
        <rFont val="Symbol"/>
        <family val="1"/>
        <charset val="2"/>
      </rPr>
      <t xml:space="preserve"> </t>
    </r>
    <r>
      <rPr>
        <b/>
        <i/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charset val="238"/>
        <scheme val="minor"/>
      </rPr>
      <t>(-).</t>
    </r>
  </si>
  <si>
    <r>
      <t xml:space="preserve">terén hodnota 0,2. V modrých polích je výsledek výpočtu </t>
    </r>
    <r>
      <rPr>
        <b/>
        <i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(-).</t>
    </r>
  </si>
  <si>
    <t>JAFAS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</si>
</sst>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Aptos Narrow"/>
      <family val="2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6"/>
      <color rgb="FF0070C0"/>
      <name val="Arial"/>
      <family val="2"/>
      <charset val="238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3" fillId="5" borderId="3" xfId="0" applyFont="1" applyFill="1" applyBorder="1" applyAlignment="1">
      <alignment horizontal="center"/>
    </xf>
    <xf numFmtId="0" fontId="0" fillId="5" borderId="5" xfId="0" applyFill="1" applyBorder="1"/>
    <xf numFmtId="2" fontId="0" fillId="4" borderId="6" xfId="0" applyNumberForma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/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5" borderId="12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9" fillId="0" borderId="0" xfId="0" applyFont="1"/>
    <xf numFmtId="2" fontId="0" fillId="4" borderId="6" xfId="0" applyNumberFormat="1" applyFill="1" applyBorder="1" applyAlignment="1" applyProtection="1">
      <alignment horizontal="center"/>
      <protection hidden="1"/>
    </xf>
    <xf numFmtId="2" fontId="0" fillId="3" borderId="7" xfId="0" applyNumberFormat="1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0" fillId="6" borderId="4" xfId="0" applyFill="1" applyBorder="1"/>
    <xf numFmtId="0" fontId="17" fillId="6" borderId="3" xfId="0" applyFont="1" applyFill="1" applyBorder="1"/>
    <xf numFmtId="0" fontId="11" fillId="6" borderId="3" xfId="0" applyFont="1" applyFill="1" applyBorder="1"/>
    <xf numFmtId="0" fontId="0" fillId="6" borderId="3" xfId="0" applyFill="1" applyBorder="1"/>
    <xf numFmtId="0" fontId="0" fillId="6" borderId="2" xfId="0" applyFill="1" applyBorder="1"/>
    <xf numFmtId="0" fontId="0" fillId="6" borderId="5" xfId="0" applyFill="1" applyBorder="1"/>
    <xf numFmtId="0" fontId="0" fillId="6" borderId="0" xfId="0" applyFill="1"/>
    <xf numFmtId="0" fontId="0" fillId="6" borderId="1" xfId="0" applyFill="1" applyBorder="1"/>
    <xf numFmtId="0" fontId="0" fillId="6" borderId="0" xfId="0" applyFill="1" applyAlignment="1">
      <alignment horizontal="left"/>
    </xf>
    <xf numFmtId="0" fontId="16" fillId="6" borderId="0" xfId="0" applyFont="1" applyFill="1"/>
    <xf numFmtId="0" fontId="12" fillId="6" borderId="0" xfId="0" applyFont="1" applyFill="1"/>
    <xf numFmtId="0" fontId="0" fillId="6" borderId="0" xfId="0" applyFill="1" applyAlignment="1">
      <alignment vertical="top"/>
    </xf>
    <xf numFmtId="0" fontId="15" fillId="6" borderId="0" xfId="0" applyFont="1" applyFill="1"/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2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0" fillId="6" borderId="0" xfId="0" applyFill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A4F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C2AD-EA56-43DC-A158-08322D129B48}">
  <dimension ref="B2:AD57"/>
  <sheetViews>
    <sheetView tabSelected="1" zoomScaleNormal="100" workbookViewId="0">
      <selection activeCell="H21" sqref="H21"/>
    </sheetView>
  </sheetViews>
  <sheetFormatPr defaultRowHeight="15" x14ac:dyDescent="0.25"/>
  <cols>
    <col min="2" max="2" width="8.42578125" customWidth="1"/>
    <col min="3" max="3" width="5.85546875" customWidth="1"/>
    <col min="4" max="4" width="10.5703125" customWidth="1"/>
    <col min="5" max="5" width="7.28515625" customWidth="1"/>
    <col min="6" max="6" width="10.5703125" customWidth="1"/>
    <col min="7" max="7" width="7.7109375" customWidth="1"/>
    <col min="8" max="8" width="9.85546875" customWidth="1"/>
    <col min="9" max="9" width="6" customWidth="1"/>
    <col min="10" max="10" width="9.140625" customWidth="1"/>
    <col min="11" max="11" width="9.42578125" hidden="1" customWidth="1"/>
    <col min="12" max="12" width="0" hidden="1" customWidth="1"/>
    <col min="13" max="13" width="6" hidden="1" customWidth="1"/>
    <col min="14" max="14" width="10.7109375" hidden="1" customWidth="1"/>
    <col min="15" max="15" width="6.28515625" hidden="1" customWidth="1"/>
    <col min="16" max="16" width="10" hidden="1" customWidth="1"/>
    <col min="17" max="17" width="6.85546875" hidden="1" customWidth="1"/>
    <col min="18" max="18" width="9.85546875" hidden="1" customWidth="1"/>
    <col min="19" max="19" width="6.85546875" hidden="1" customWidth="1"/>
    <col min="20" max="20" width="0" hidden="1" customWidth="1"/>
    <col min="21" max="22" width="9.140625" hidden="1" customWidth="1"/>
    <col min="23" max="23" width="0" hidden="1" customWidth="1"/>
    <col min="24" max="24" width="11.85546875" hidden="1" customWidth="1"/>
  </cols>
  <sheetData>
    <row r="2" spans="2:24" ht="31.5" x14ac:dyDescent="0.5">
      <c r="B2" s="42"/>
      <c r="C2" s="43" t="s">
        <v>50</v>
      </c>
      <c r="D2" s="44"/>
      <c r="E2" s="44"/>
      <c r="F2" s="44"/>
      <c r="G2" s="44"/>
      <c r="H2" s="45"/>
      <c r="I2" s="45"/>
      <c r="J2" s="46"/>
      <c r="M2" s="22" t="s">
        <v>39</v>
      </c>
      <c r="N2" s="23"/>
      <c r="O2" s="23"/>
      <c r="P2" s="23"/>
      <c r="Q2" s="23"/>
      <c r="R2" s="23"/>
      <c r="T2" s="28" t="s">
        <v>1</v>
      </c>
    </row>
    <row r="3" spans="2:24" x14ac:dyDescent="0.25">
      <c r="B3" s="47"/>
      <c r="C3" s="48" t="s">
        <v>47</v>
      </c>
      <c r="D3" s="48"/>
      <c r="E3" s="48"/>
      <c r="F3" s="48"/>
      <c r="G3" s="48"/>
      <c r="H3" s="48"/>
      <c r="I3" s="48"/>
      <c r="J3" s="49"/>
      <c r="M3" t="s">
        <v>33</v>
      </c>
    </row>
    <row r="4" spans="2:24" x14ac:dyDescent="0.25">
      <c r="B4" s="47"/>
      <c r="C4" s="50" t="s">
        <v>46</v>
      </c>
      <c r="D4" s="50"/>
      <c r="E4" s="50"/>
      <c r="F4" s="50"/>
      <c r="G4" s="50"/>
      <c r="H4" s="50"/>
      <c r="I4" s="48"/>
      <c r="J4" s="49"/>
      <c r="M4" t="s">
        <v>35</v>
      </c>
    </row>
    <row r="5" spans="2:24" x14ac:dyDescent="0.25">
      <c r="B5" s="47"/>
      <c r="C5" s="50" t="s">
        <v>41</v>
      </c>
      <c r="D5" s="50"/>
      <c r="E5" s="50"/>
      <c r="F5" s="50"/>
      <c r="G5" s="50"/>
      <c r="H5" s="50"/>
      <c r="I5" s="48"/>
      <c r="J5" s="49"/>
      <c r="M5" s="29" t="s">
        <v>38</v>
      </c>
    </row>
    <row r="6" spans="2:24" x14ac:dyDescent="0.25">
      <c r="B6" s="47"/>
      <c r="C6" s="48" t="s">
        <v>43</v>
      </c>
      <c r="D6" s="48"/>
      <c r="E6" s="48"/>
      <c r="F6" s="48"/>
      <c r="G6" s="48"/>
      <c r="H6" s="50"/>
      <c r="I6" s="48"/>
      <c r="J6" s="49"/>
      <c r="M6" t="s">
        <v>34</v>
      </c>
    </row>
    <row r="7" spans="2:24" x14ac:dyDescent="0.25">
      <c r="B7" s="47"/>
      <c r="C7" s="50" t="s">
        <v>42</v>
      </c>
      <c r="D7" s="50"/>
      <c r="E7" s="50"/>
      <c r="F7" s="48"/>
      <c r="G7" s="50" t="s">
        <v>13</v>
      </c>
      <c r="H7" s="50"/>
      <c r="I7" s="48"/>
      <c r="J7" s="49"/>
      <c r="M7" t="s">
        <v>36</v>
      </c>
    </row>
    <row r="8" spans="2:24" x14ac:dyDescent="0.25">
      <c r="B8" s="47"/>
      <c r="C8" s="48"/>
      <c r="D8" s="48"/>
      <c r="E8" s="48"/>
      <c r="F8" s="48"/>
      <c r="G8" s="48"/>
      <c r="H8" s="48"/>
      <c r="I8" s="48"/>
      <c r="J8" s="49"/>
      <c r="K8" s="2"/>
      <c r="M8" t="s">
        <v>37</v>
      </c>
    </row>
    <row r="9" spans="2:24" ht="15.75" x14ac:dyDescent="0.25">
      <c r="B9" s="47"/>
      <c r="C9" s="51" t="str">
        <f>T11</f>
        <v xml:space="preserve">Objekt B se vždy zadává jako vyšší z obou objektů. </v>
      </c>
      <c r="D9" s="48"/>
      <c r="E9" s="48"/>
      <c r="F9" s="48"/>
      <c r="G9" s="48"/>
      <c r="H9" s="48"/>
      <c r="I9" s="52"/>
      <c r="J9" s="49"/>
    </row>
    <row r="10" spans="2:24" x14ac:dyDescent="0.25">
      <c r="B10" s="47"/>
      <c r="C10" s="48" t="s">
        <v>45</v>
      </c>
      <c r="D10" s="48"/>
      <c r="E10" s="48"/>
      <c r="F10" s="48"/>
      <c r="G10" s="48"/>
      <c r="H10" s="48"/>
      <c r="I10" s="48"/>
      <c r="J10" s="49"/>
    </row>
    <row r="11" spans="2:24" x14ac:dyDescent="0.25">
      <c r="B11" s="47"/>
      <c r="C11" s="48" t="s">
        <v>48</v>
      </c>
      <c r="D11" s="48"/>
      <c r="E11" s="48"/>
      <c r="F11" s="48"/>
      <c r="G11" s="48"/>
      <c r="H11" s="48"/>
      <c r="I11" s="48"/>
      <c r="J11" s="49"/>
      <c r="T11" s="38" t="s">
        <v>44</v>
      </c>
      <c r="U11" s="24"/>
      <c r="V11" s="24"/>
      <c r="W11" s="24"/>
      <c r="X11" s="24"/>
    </row>
    <row r="12" spans="2:24" x14ac:dyDescent="0.25">
      <c r="B12" s="47"/>
      <c r="C12" s="48" t="s">
        <v>12</v>
      </c>
      <c r="D12" s="48"/>
      <c r="E12" s="48"/>
      <c r="F12" s="48"/>
      <c r="G12" s="48"/>
      <c r="H12" s="48"/>
      <c r="I12" s="48"/>
      <c r="J12" s="49"/>
      <c r="L12" s="1" t="s">
        <v>29</v>
      </c>
    </row>
    <row r="13" spans="2:24" x14ac:dyDescent="0.25">
      <c r="B13" s="47"/>
      <c r="C13" s="48" t="s">
        <v>49</v>
      </c>
      <c r="D13" s="48"/>
      <c r="E13" s="48"/>
      <c r="F13" s="48"/>
      <c r="G13" s="48"/>
      <c r="H13" s="48"/>
      <c r="I13" s="48"/>
      <c r="J13" s="49"/>
      <c r="L13" s="1"/>
    </row>
    <row r="14" spans="2:24" x14ac:dyDescent="0.25">
      <c r="B14" s="47"/>
      <c r="C14" s="53" t="s">
        <v>28</v>
      </c>
      <c r="D14" s="48"/>
      <c r="E14" s="48"/>
      <c r="F14" s="48"/>
      <c r="G14" s="48"/>
      <c r="H14" s="48"/>
      <c r="I14" s="48"/>
      <c r="J14" s="49"/>
      <c r="L14" s="25">
        <f>D17</f>
        <v>0.2</v>
      </c>
    </row>
    <row r="15" spans="2:24" ht="16.5" customHeight="1" x14ac:dyDescent="0.4">
      <c r="B15" s="47"/>
      <c r="C15" s="54" t="str">
        <f>IF(H20&lt;D20,"POZOR!!! B musí být vyšší než A.","")</f>
        <v/>
      </c>
      <c r="D15" s="52"/>
      <c r="E15" s="52"/>
      <c r="F15" s="52"/>
      <c r="G15" s="48"/>
      <c r="H15" s="55" t="s">
        <v>40</v>
      </c>
      <c r="I15" s="48"/>
      <c r="J15" s="49"/>
      <c r="R15" s="19"/>
    </row>
    <row r="16" spans="2:24" ht="27" customHeight="1" x14ac:dyDescent="0.5">
      <c r="B16" s="47"/>
      <c r="C16" s="53"/>
      <c r="D16" s="56" t="s">
        <v>29</v>
      </c>
      <c r="E16" s="48"/>
      <c r="F16" s="48"/>
      <c r="G16" s="48"/>
      <c r="H16" s="55"/>
      <c r="I16" s="48"/>
      <c r="J16" s="32" t="s">
        <v>1</v>
      </c>
      <c r="R16" s="19"/>
    </row>
    <row r="17" spans="2:30" ht="15" customHeight="1" x14ac:dyDescent="0.25">
      <c r="B17" s="47"/>
      <c r="C17" s="48"/>
      <c r="D17" s="40">
        <v>0.2</v>
      </c>
      <c r="E17" s="48"/>
      <c r="F17" s="48"/>
      <c r="G17" s="48"/>
      <c r="H17" s="57"/>
      <c r="I17" s="58"/>
      <c r="J17" s="33"/>
      <c r="R17" s="26"/>
      <c r="S17" s="27"/>
    </row>
    <row r="18" spans="2:30" ht="31.5" x14ac:dyDescent="0.5">
      <c r="B18" s="32" t="s">
        <v>0</v>
      </c>
      <c r="C18" s="48"/>
      <c r="D18" s="48"/>
      <c r="E18" s="48"/>
      <c r="F18" s="48"/>
      <c r="G18" s="48"/>
      <c r="H18" s="48"/>
      <c r="I18" s="48"/>
      <c r="J18" s="34"/>
      <c r="L18" s="28" t="s">
        <v>0</v>
      </c>
    </row>
    <row r="19" spans="2:30" x14ac:dyDescent="0.25">
      <c r="B19" s="34"/>
      <c r="C19" s="48"/>
      <c r="D19" s="1" t="s">
        <v>2</v>
      </c>
      <c r="E19" s="48"/>
      <c r="F19" s="56" t="s">
        <v>10</v>
      </c>
      <c r="G19" s="48"/>
      <c r="H19" s="56" t="s">
        <v>5</v>
      </c>
      <c r="I19" s="48"/>
      <c r="J19" s="34"/>
      <c r="N19" s="1" t="s">
        <v>2</v>
      </c>
      <c r="P19" s="1" t="s">
        <v>10</v>
      </c>
      <c r="R19" s="1" t="s">
        <v>5</v>
      </c>
    </row>
    <row r="20" spans="2:30" x14ac:dyDescent="0.25">
      <c r="B20" s="34"/>
      <c r="C20" s="48"/>
      <c r="D20" s="41">
        <v>10</v>
      </c>
      <c r="E20" s="48"/>
      <c r="F20" s="41">
        <v>10</v>
      </c>
      <c r="G20" s="48"/>
      <c r="H20" s="41">
        <v>20</v>
      </c>
      <c r="I20" s="48"/>
      <c r="J20" s="34"/>
      <c r="N20" s="30">
        <f>D20</f>
        <v>10</v>
      </c>
      <c r="P20" s="30">
        <f>F20</f>
        <v>10</v>
      </c>
      <c r="R20" s="30">
        <f>H20</f>
        <v>20</v>
      </c>
    </row>
    <row r="21" spans="2:30" x14ac:dyDescent="0.25">
      <c r="B21" s="34"/>
      <c r="C21" s="48"/>
      <c r="D21" s="56"/>
      <c r="E21" s="48"/>
      <c r="F21" s="56"/>
      <c r="G21" s="48"/>
      <c r="H21" s="59"/>
      <c r="I21" s="48"/>
      <c r="J21" s="34"/>
      <c r="N21" s="1"/>
      <c r="P21" s="1"/>
      <c r="R21" s="1"/>
    </row>
    <row r="22" spans="2:30" x14ac:dyDescent="0.25">
      <c r="B22" s="34"/>
      <c r="C22" s="48"/>
      <c r="D22" s="56" t="s">
        <v>3</v>
      </c>
      <c r="E22" s="48"/>
      <c r="F22" s="56" t="s">
        <v>8</v>
      </c>
      <c r="G22" s="48"/>
      <c r="H22" s="56" t="s">
        <v>6</v>
      </c>
      <c r="I22" s="48"/>
      <c r="J22" s="34"/>
      <c r="N22" s="1" t="s">
        <v>3</v>
      </c>
      <c r="P22" s="1" t="s">
        <v>8</v>
      </c>
      <c r="R22" s="1" t="s">
        <v>6</v>
      </c>
    </row>
    <row r="23" spans="2:30" x14ac:dyDescent="0.25">
      <c r="B23" s="34"/>
      <c r="C23" s="48"/>
      <c r="D23" s="40">
        <v>0.3</v>
      </c>
      <c r="E23" s="48"/>
      <c r="F23" s="40">
        <v>0.2</v>
      </c>
      <c r="G23" s="48"/>
      <c r="H23" s="40">
        <v>0.3</v>
      </c>
      <c r="I23" s="48"/>
      <c r="J23" s="34"/>
      <c r="N23" s="25">
        <f>D23</f>
        <v>0.3</v>
      </c>
      <c r="P23" s="25">
        <f>F23</f>
        <v>0.2</v>
      </c>
      <c r="R23" s="25">
        <f>H23</f>
        <v>0.3</v>
      </c>
    </row>
    <row r="24" spans="2:30" x14ac:dyDescent="0.25">
      <c r="B24" s="34"/>
      <c r="C24" s="48"/>
      <c r="D24" s="56"/>
      <c r="E24" s="48"/>
      <c r="F24" s="56"/>
      <c r="G24" s="48"/>
      <c r="H24" s="56"/>
      <c r="I24" s="48"/>
      <c r="J24" s="34"/>
      <c r="N24" s="1"/>
      <c r="P24" s="1"/>
      <c r="R24" s="1"/>
    </row>
    <row r="25" spans="2:30" ht="15.75" thickBot="1" x14ac:dyDescent="0.3">
      <c r="B25" s="34"/>
      <c r="C25" s="48"/>
      <c r="D25" s="56" t="s">
        <v>4</v>
      </c>
      <c r="E25" s="48"/>
      <c r="F25" s="56" t="s">
        <v>9</v>
      </c>
      <c r="G25" s="48"/>
      <c r="H25" s="56" t="s">
        <v>7</v>
      </c>
      <c r="I25" s="48"/>
      <c r="J25" s="34"/>
      <c r="N25" s="1" t="s">
        <v>4</v>
      </c>
      <c r="P25" s="1" t="s">
        <v>9</v>
      </c>
      <c r="R25" s="1" t="s">
        <v>7</v>
      </c>
    </row>
    <row r="26" spans="2:30" ht="15.75" thickBot="1" x14ac:dyDescent="0.3">
      <c r="B26" s="34"/>
      <c r="C26" s="48"/>
      <c r="D26" s="10">
        <f>IF(H20&lt;2*D20,H53,R53)</f>
        <v>5.9614764847750426E-2</v>
      </c>
      <c r="E26" s="48"/>
      <c r="F26" s="10">
        <f>IF(H20&lt;2*D20,(H51+H52)/2,(R51+R52)/2)</f>
        <v>8.8198219083481397E-2</v>
      </c>
      <c r="G26" s="48"/>
      <c r="H26" s="39">
        <f>IF(H20&lt;2*D20,H54,R54)</f>
        <v>0.12896925770744608</v>
      </c>
      <c r="I26" s="48"/>
      <c r="J26" s="34"/>
      <c r="N26" s="25">
        <f>R53</f>
        <v>5.9614764847750426E-2</v>
      </c>
      <c r="P26" s="25">
        <f>(R51+R52)/2</f>
        <v>8.8198219083481397E-2</v>
      </c>
      <c r="R26" s="25">
        <f>R54</f>
        <v>0.12896925770744608</v>
      </c>
    </row>
    <row r="27" spans="2:30" x14ac:dyDescent="0.25">
      <c r="B27" s="34"/>
      <c r="C27" s="48"/>
      <c r="D27" s="25"/>
      <c r="E27" s="48"/>
      <c r="F27" s="25"/>
      <c r="G27" s="48"/>
      <c r="H27" s="25"/>
      <c r="I27" s="48"/>
      <c r="J27" s="34"/>
    </row>
    <row r="28" spans="2:30" ht="33.75" x14ac:dyDescent="0.5">
      <c r="B28" s="9"/>
      <c r="C28" s="7"/>
      <c r="D28" s="7"/>
      <c r="E28" s="7"/>
      <c r="F28" s="8" t="s">
        <v>11</v>
      </c>
      <c r="G28" s="7"/>
      <c r="H28" s="7"/>
      <c r="I28" s="7"/>
      <c r="J28" s="6"/>
      <c r="P28" s="31" t="s">
        <v>11</v>
      </c>
    </row>
    <row r="29" spans="2:30" x14ac:dyDescent="0.25">
      <c r="B29" s="35"/>
      <c r="C29" s="36"/>
      <c r="D29" s="36"/>
      <c r="E29" s="36"/>
      <c r="F29" s="36"/>
      <c r="G29" s="36"/>
      <c r="H29" s="36"/>
      <c r="I29" s="36"/>
      <c r="J29" s="37"/>
      <c r="K29" s="3"/>
      <c r="L29" s="4"/>
      <c r="M29" s="3"/>
    </row>
    <row r="30" spans="2:30" hidden="1" x14ac:dyDescent="0.25">
      <c r="D30" s="1" t="s">
        <v>14</v>
      </c>
      <c r="E30">
        <f>ATAN(4*D20/F20)</f>
        <v>1.3258176636680326</v>
      </c>
      <c r="F30" s="1" t="s">
        <v>19</v>
      </c>
      <c r="G30">
        <f>ATAN((2*H20-D20)/2/F20)</f>
        <v>0.98279372324732905</v>
      </c>
      <c r="K30" s="3"/>
      <c r="L30" s="4"/>
      <c r="M30" s="3"/>
      <c r="N30" s="1" t="s">
        <v>14</v>
      </c>
      <c r="O30">
        <f>ATAN(4*N20/P20)</f>
        <v>1.3258176636680326</v>
      </c>
      <c r="P30" s="1" t="s">
        <v>19</v>
      </c>
      <c r="Q30">
        <f>ATAN((2*R20-N20)/2/P20)</f>
        <v>0.98279372324732905</v>
      </c>
      <c r="S30" t="s">
        <v>30</v>
      </c>
      <c r="T30">
        <f>ATAN((R20-2*N20)/2/P20)</f>
        <v>0</v>
      </c>
      <c r="Y30" s="20"/>
      <c r="AA30" s="20"/>
      <c r="AB30" s="20"/>
      <c r="AD30" s="21"/>
    </row>
    <row r="31" spans="2:30" hidden="1" x14ac:dyDescent="0.25">
      <c r="D31" s="1" t="s">
        <v>15</v>
      </c>
      <c r="E31">
        <f>ATAN(4*H20/3/F20)</f>
        <v>1.2120256565243244</v>
      </c>
      <c r="F31" s="1" t="s">
        <v>20</v>
      </c>
      <c r="G31">
        <f>ATAN(H20/2/F20)</f>
        <v>0.78539816339744828</v>
      </c>
      <c r="K31" s="3"/>
      <c r="L31" s="4"/>
      <c r="M31" s="3"/>
      <c r="N31" s="1" t="s">
        <v>15</v>
      </c>
      <c r="O31">
        <f>ATAN(4*R20/3/P20)</f>
        <v>1.2120256565243244</v>
      </c>
      <c r="P31" s="1" t="s">
        <v>20</v>
      </c>
      <c r="Q31">
        <f>ATAN(R20/2/P20)</f>
        <v>0.78539816339744828</v>
      </c>
      <c r="S31" t="s">
        <v>31</v>
      </c>
      <c r="T31">
        <f>ATAN((R20-N20)/20/P20)</f>
        <v>4.9958395721942765E-2</v>
      </c>
      <c r="Y31" s="20"/>
      <c r="AA31" s="20"/>
      <c r="AB31" s="20"/>
    </row>
    <row r="32" spans="2:30" hidden="1" x14ac:dyDescent="0.25">
      <c r="D32" s="1" t="s">
        <v>16</v>
      </c>
      <c r="E32">
        <f>ATAN(4*D20/3/F20)</f>
        <v>0.9272952180016123</v>
      </c>
      <c r="F32" s="1" t="s">
        <v>21</v>
      </c>
      <c r="G32">
        <f>ATAN((2*D20-H20)/2/F20)</f>
        <v>0</v>
      </c>
      <c r="K32" s="3"/>
      <c r="L32" s="4"/>
      <c r="M32" s="3"/>
      <c r="N32" s="1" t="s">
        <v>16</v>
      </c>
      <c r="O32">
        <f>ATAN(4*N20/3/P20)</f>
        <v>0.9272952180016123</v>
      </c>
      <c r="P32" s="1" t="s">
        <v>21</v>
      </c>
      <c r="Q32">
        <f>ATAN((2*N20-R20)/2/P20)</f>
        <v>0</v>
      </c>
      <c r="Y32" s="20"/>
      <c r="AA32" s="20"/>
      <c r="AB32" s="20"/>
    </row>
    <row r="33" spans="4:28" hidden="1" x14ac:dyDescent="0.25">
      <c r="D33" s="1" t="s">
        <v>17</v>
      </c>
      <c r="E33">
        <f>ATAN(4*H20/F20)</f>
        <v>1.4464413322481351</v>
      </c>
      <c r="F33" s="1" t="s">
        <v>22</v>
      </c>
      <c r="G33">
        <f>ATAN(D20/F20)</f>
        <v>0.78539816339744828</v>
      </c>
      <c r="K33" s="3"/>
      <c r="L33" s="4"/>
      <c r="M33" s="3"/>
      <c r="N33" s="1" t="s">
        <v>17</v>
      </c>
      <c r="O33">
        <f>ATAN(4*R20/P20)</f>
        <v>1.4464413322481351</v>
      </c>
      <c r="P33" s="1" t="s">
        <v>22</v>
      </c>
      <c r="Q33">
        <f>ATAN(N20/P20)</f>
        <v>0.78539816339744828</v>
      </c>
      <c r="Y33" s="20"/>
      <c r="AA33" s="20"/>
      <c r="AB33" s="20"/>
    </row>
    <row r="34" spans="4:28" hidden="1" x14ac:dyDescent="0.25">
      <c r="D34" s="1" t="s">
        <v>18</v>
      </c>
      <c r="E34">
        <f>ATAN(D20/2/F20)</f>
        <v>0.46364760900080609</v>
      </c>
      <c r="F34" s="1" t="s">
        <v>23</v>
      </c>
      <c r="G34">
        <f>ATAN(H20/F20)</f>
        <v>1.1071487177940904</v>
      </c>
      <c r="K34" s="3"/>
      <c r="L34" s="4"/>
      <c r="M34" s="3"/>
      <c r="N34" s="1" t="s">
        <v>18</v>
      </c>
      <c r="O34">
        <f>ATAN(N20/2/P20)</f>
        <v>0.46364760900080609</v>
      </c>
      <c r="P34" s="1" t="s">
        <v>23</v>
      </c>
      <c r="Q34">
        <f>ATAN(R20/P20)</f>
        <v>1.1071487177940904</v>
      </c>
      <c r="Y34" s="20"/>
      <c r="AA34" s="20"/>
      <c r="AB34" s="20"/>
    </row>
    <row r="35" spans="4:28" hidden="1" x14ac:dyDescent="0.25">
      <c r="K35" s="3"/>
      <c r="L35" s="4"/>
      <c r="M35" s="3"/>
      <c r="X35" s="20"/>
      <c r="Y35" s="20"/>
      <c r="Z35" s="20"/>
      <c r="AA35" s="20"/>
      <c r="AB35" s="20"/>
    </row>
    <row r="36" spans="4:28" hidden="1" x14ac:dyDescent="0.25">
      <c r="D36">
        <f>1/F23</f>
        <v>5</v>
      </c>
      <c r="E36">
        <v>0</v>
      </c>
      <c r="F36">
        <f>-0.5*(1-COS(E30))</f>
        <v>-0.37873218748183357</v>
      </c>
      <c r="G36">
        <f>-0.5*(1-COS(E31))</f>
        <v>-0.32443827920580415</v>
      </c>
      <c r="H36">
        <f>2*0.56^1.197-(0.56*(1-COS(E30)))^1.197-(0.56*(1-COS(E31)))^1.197</f>
        <v>0.34318915325537797</v>
      </c>
      <c r="K36" s="3"/>
      <c r="L36" s="4"/>
      <c r="M36" s="3"/>
      <c r="N36" s="11">
        <f>1/P23</f>
        <v>5</v>
      </c>
      <c r="O36" s="12">
        <v>0</v>
      </c>
      <c r="P36" s="12">
        <f>-0.5*(1-COS(O30))</f>
        <v>-0.37873218748183357</v>
      </c>
      <c r="Q36" s="12">
        <f>-0.5*(1-COS(O31))</f>
        <v>-0.32443827920580415</v>
      </c>
      <c r="R36" s="12">
        <v>0</v>
      </c>
      <c r="S36" s="12"/>
      <c r="T36" s="13">
        <f>2*0.56^1.197-(0.56*(1-COS(O30)))^1.197-(0.56*(1-COS(O31)))^1.197</f>
        <v>0.34318915325537797</v>
      </c>
      <c r="X36" s="20"/>
      <c r="Y36" s="20"/>
      <c r="Z36" s="20"/>
      <c r="AA36" s="20"/>
      <c r="AB36" s="20"/>
    </row>
    <row r="37" spans="4:28" hidden="1" x14ac:dyDescent="0.25">
      <c r="D37">
        <v>0</v>
      </c>
      <c r="E37">
        <f>1/F23</f>
        <v>5</v>
      </c>
      <c r="F37">
        <f>-0.5*(1-COS(E32))</f>
        <v>-0.2</v>
      </c>
      <c r="G37">
        <f>-0.5*(1-COS(E33))</f>
        <v>-0.43798263270539572</v>
      </c>
      <c r="H37">
        <f>2*0.56^1.197-(0.56*(1-COS(E32)))^1.197-(0.56*(1-COS(E33)))^1.197</f>
        <v>0.40596319524306074</v>
      </c>
      <c r="K37" s="3"/>
      <c r="L37" s="4"/>
      <c r="M37" s="3"/>
      <c r="N37" s="14">
        <v>0</v>
      </c>
      <c r="O37">
        <f>1/P23</f>
        <v>5</v>
      </c>
      <c r="P37">
        <f>-0.5*(1-COS(O32))</f>
        <v>-0.2</v>
      </c>
      <c r="Q37">
        <f>-0.5*(1-COS(O33))</f>
        <v>-0.43798263270539572</v>
      </c>
      <c r="R37">
        <v>0</v>
      </c>
      <c r="T37" s="15">
        <f>2*0.56^1.197-(0.56*(1-COS(O32)))^1.197-(0.56*(1-COS(O33)))^1.197</f>
        <v>0.40596319524306074</v>
      </c>
      <c r="X37" s="20"/>
      <c r="Y37" s="20"/>
      <c r="Z37" s="20"/>
      <c r="AA37" s="20"/>
      <c r="AB37" s="20"/>
    </row>
    <row r="38" spans="4:28" hidden="1" x14ac:dyDescent="0.25">
      <c r="D38">
        <f>-0.5*(1-SIN(G33))</f>
        <v>-0.14644660940672627</v>
      </c>
      <c r="E38">
        <f>-0.5*(SIN(G33)-SIN(E34))</f>
        <v>-0.12994659284329477</v>
      </c>
      <c r="F38">
        <f>1/D23</f>
        <v>3.3333333333333335</v>
      </c>
      <c r="G38">
        <f>-0.5*(SIN(E34)+SIN(G30))</f>
        <v>-0.63963194491890085</v>
      </c>
      <c r="H38">
        <f>(3*PI()+8)/14/PI()-(3*PI()*SIN(G30)+8*(SIN(G30))^2)/14/PI()</f>
        <v>9.1955796036842785E-2</v>
      </c>
      <c r="K38" s="3"/>
      <c r="L38" s="4"/>
      <c r="M38" s="3"/>
      <c r="N38" s="14">
        <f>-0.5*(1-SIN(Q33))</f>
        <v>-0.14644660940672627</v>
      </c>
      <c r="O38">
        <f>-0.5*(SIN(Q33)-SIN(O34))</f>
        <v>-0.12994659284329477</v>
      </c>
      <c r="P38">
        <f>1/N23</f>
        <v>3.3333333333333335</v>
      </c>
      <c r="Q38">
        <f>-0.5*(SIN(O34)+SIN(Q30))</f>
        <v>-0.63963194491890085</v>
      </c>
      <c r="R38">
        <v>0</v>
      </c>
      <c r="T38" s="15">
        <f>(3*PI()+8)/14/PI()-(3*PI()*SIN(Q30)+8*(SIN(Q30))^2)/14/PI()</f>
        <v>9.1955796036842785E-2</v>
      </c>
      <c r="X38" s="20"/>
      <c r="Y38" s="20"/>
      <c r="Z38" s="20"/>
      <c r="AA38" s="20"/>
      <c r="AB38" s="20"/>
    </row>
    <row r="39" spans="4:28" hidden="1" x14ac:dyDescent="0.25">
      <c r="D39">
        <f>-0.5*(SIN(G34)-SIN(G31))</f>
        <v>-9.3660204906684197E-2</v>
      </c>
      <c r="E39">
        <f>-0.5*(1-SIN(G34))</f>
        <v>-5.2786404500042072E-2</v>
      </c>
      <c r="F39">
        <f>-0.5*(SIN(G31)+SIN(G32))</f>
        <v>-0.35355339059327373</v>
      </c>
      <c r="G39">
        <f>1/H23</f>
        <v>3.3333333333333335</v>
      </c>
      <c r="H39">
        <f>(3*PI()+8)/14/PI()-(3*PI()*SIN(G32)+8*(SIN(G32))^2)/14/PI()</f>
        <v>0.39617707781930894</v>
      </c>
      <c r="K39" s="3"/>
      <c r="L39" s="4"/>
      <c r="M39" s="3"/>
      <c r="N39" s="14">
        <f>-0.5*(SIN(Q34)-SIN(Q31))</f>
        <v>-9.3660204906684197E-2</v>
      </c>
      <c r="O39">
        <f>-0.5*(1-SIN(Q34))</f>
        <v>-5.2786404500042072E-2</v>
      </c>
      <c r="P39">
        <f>-0.5*(SIN(Q31)-SIN(T30))</f>
        <v>-0.35355339059327373</v>
      </c>
      <c r="Q39">
        <f>1/R23</f>
        <v>3.3333333333333335</v>
      </c>
      <c r="R39">
        <f>-0.5*SIN(T30)</f>
        <v>0</v>
      </c>
      <c r="T39" s="15">
        <f>(3*PI()+8)/14/PI()</f>
        <v>0.39617707781930894</v>
      </c>
      <c r="X39" s="20"/>
      <c r="Y39" s="20"/>
      <c r="Z39" s="20"/>
      <c r="AA39" s="20"/>
      <c r="AB39" s="20"/>
    </row>
    <row r="40" spans="4:28" hidden="1" x14ac:dyDescent="0.25">
      <c r="K40" s="3"/>
      <c r="L40" s="4"/>
      <c r="M40" s="3"/>
      <c r="N40" s="14">
        <v>0</v>
      </c>
      <c r="O40">
        <v>0</v>
      </c>
      <c r="P40">
        <v>0</v>
      </c>
      <c r="Q40">
        <f>-0.5*(1-COS(T31))</f>
        <v>-6.238305610776762E-4</v>
      </c>
      <c r="R40">
        <f>1/L14</f>
        <v>5</v>
      </c>
      <c r="T40" s="15">
        <f>2*0.56^1.197-(0.56*(1-COS(T31)))^1.197</f>
        <v>0.99893788405211204</v>
      </c>
      <c r="X40" s="20"/>
      <c r="Y40" s="20"/>
      <c r="Z40" s="20"/>
      <c r="AA40" s="20"/>
      <c r="AB40" s="20"/>
    </row>
    <row r="41" spans="4:28" hidden="1" x14ac:dyDescent="0.25">
      <c r="D41">
        <f>D36*100</f>
        <v>500</v>
      </c>
      <c r="E41">
        <f t="shared" ref="E41:H41" si="0">E36*100</f>
        <v>0</v>
      </c>
      <c r="F41">
        <f t="shared" si="0"/>
        <v>-37.873218748183355</v>
      </c>
      <c r="G41">
        <f t="shared" si="0"/>
        <v>-32.443827920580418</v>
      </c>
      <c r="H41">
        <f t="shared" si="0"/>
        <v>34.318915325537795</v>
      </c>
      <c r="K41" s="3"/>
      <c r="L41" s="4"/>
      <c r="M41" s="3"/>
      <c r="N41" s="11">
        <f>100*N36</f>
        <v>500</v>
      </c>
      <c r="O41" s="12">
        <f t="shared" ref="O41:T41" si="1">100*O36</f>
        <v>0</v>
      </c>
      <c r="P41" s="12">
        <f t="shared" si="1"/>
        <v>-37.873218748183355</v>
      </c>
      <c r="Q41" s="12">
        <f t="shared" si="1"/>
        <v>-32.443827920580418</v>
      </c>
      <c r="R41" s="12">
        <f t="shared" si="1"/>
        <v>0</v>
      </c>
      <c r="S41" s="12"/>
      <c r="T41" s="13">
        <f t="shared" si="1"/>
        <v>34.318915325537795</v>
      </c>
      <c r="X41" s="20"/>
      <c r="Y41" s="20"/>
      <c r="Z41" s="20"/>
      <c r="AA41" s="20"/>
      <c r="AB41" s="20"/>
    </row>
    <row r="42" spans="4:28" hidden="1" x14ac:dyDescent="0.25">
      <c r="D42">
        <f t="shared" ref="D42:H42" si="2">D37*100</f>
        <v>0</v>
      </c>
      <c r="E42">
        <f t="shared" si="2"/>
        <v>500</v>
      </c>
      <c r="F42">
        <f t="shared" si="2"/>
        <v>-20</v>
      </c>
      <c r="G42">
        <f t="shared" si="2"/>
        <v>-43.798263270539572</v>
      </c>
      <c r="H42">
        <f t="shared" si="2"/>
        <v>40.596319524306075</v>
      </c>
      <c r="K42" s="3"/>
      <c r="L42" s="4"/>
      <c r="M42" s="3"/>
      <c r="N42" s="14">
        <f t="shared" ref="N42:T42" si="3">100*N37</f>
        <v>0</v>
      </c>
      <c r="O42">
        <f t="shared" si="3"/>
        <v>500</v>
      </c>
      <c r="P42">
        <f t="shared" si="3"/>
        <v>-20</v>
      </c>
      <c r="Q42">
        <f t="shared" si="3"/>
        <v>-43.798263270539572</v>
      </c>
      <c r="R42">
        <f t="shared" si="3"/>
        <v>0</v>
      </c>
      <c r="T42" s="15">
        <f t="shared" si="3"/>
        <v>40.596319524306075</v>
      </c>
      <c r="X42" s="20"/>
      <c r="Y42" s="20"/>
      <c r="Z42" s="20"/>
      <c r="AA42" s="20"/>
      <c r="AB42" s="20"/>
    </row>
    <row r="43" spans="4:28" hidden="1" x14ac:dyDescent="0.25">
      <c r="D43">
        <f t="shared" ref="D43:H43" si="4">D38*100</f>
        <v>-14.644660940672626</v>
      </c>
      <c r="E43">
        <f t="shared" si="4"/>
        <v>-12.994659284329476</v>
      </c>
      <c r="F43">
        <f t="shared" si="4"/>
        <v>333.33333333333337</v>
      </c>
      <c r="G43">
        <f t="shared" si="4"/>
        <v>-63.963194491890086</v>
      </c>
      <c r="H43">
        <f t="shared" si="4"/>
        <v>9.1955796036842781</v>
      </c>
      <c r="K43" s="3"/>
      <c r="L43" s="4"/>
      <c r="M43" s="3"/>
      <c r="N43" s="14">
        <f t="shared" ref="N43:T43" si="5">100*N38</f>
        <v>-14.644660940672626</v>
      </c>
      <c r="O43">
        <f t="shared" si="5"/>
        <v>-12.994659284329476</v>
      </c>
      <c r="P43">
        <f t="shared" si="5"/>
        <v>333.33333333333337</v>
      </c>
      <c r="Q43">
        <f t="shared" si="5"/>
        <v>-63.963194491890086</v>
      </c>
      <c r="R43">
        <f t="shared" si="5"/>
        <v>0</v>
      </c>
      <c r="T43" s="15">
        <f t="shared" si="5"/>
        <v>9.1955796036842781</v>
      </c>
      <c r="X43" s="20"/>
      <c r="Y43" s="20"/>
      <c r="Z43" s="20"/>
      <c r="AA43" s="20"/>
      <c r="AB43" s="20"/>
    </row>
    <row r="44" spans="4:28" hidden="1" x14ac:dyDescent="0.25">
      <c r="D44">
        <f t="shared" ref="D44:H44" si="6">D39*100</f>
        <v>-9.3660204906684204</v>
      </c>
      <c r="E44">
        <f t="shared" si="6"/>
        <v>-5.2786404500042075</v>
      </c>
      <c r="F44">
        <f t="shared" si="6"/>
        <v>-35.35533905932737</v>
      </c>
      <c r="G44">
        <f t="shared" si="6"/>
        <v>333.33333333333337</v>
      </c>
      <c r="H44">
        <f t="shared" si="6"/>
        <v>39.617707781930896</v>
      </c>
      <c r="K44" s="3"/>
      <c r="L44" s="4"/>
      <c r="M44" s="3"/>
      <c r="N44" s="14">
        <f t="shared" ref="N44:T45" si="7">100*N39</f>
        <v>-9.3660204906684204</v>
      </c>
      <c r="O44">
        <f t="shared" si="7"/>
        <v>-5.2786404500042075</v>
      </c>
      <c r="P44">
        <f t="shared" si="7"/>
        <v>-35.35533905932737</v>
      </c>
      <c r="Q44">
        <f t="shared" si="7"/>
        <v>333.33333333333337</v>
      </c>
      <c r="R44">
        <f t="shared" si="7"/>
        <v>0</v>
      </c>
      <c r="T44" s="15">
        <f t="shared" si="7"/>
        <v>39.617707781930896</v>
      </c>
      <c r="X44" s="20"/>
      <c r="Y44" s="20"/>
      <c r="Z44" s="20"/>
      <c r="AA44" s="20"/>
      <c r="AB44" s="20"/>
    </row>
    <row r="45" spans="4:28" hidden="1" x14ac:dyDescent="0.25">
      <c r="K45" s="3"/>
      <c r="L45" s="4"/>
      <c r="M45" s="3"/>
      <c r="N45" s="16">
        <f t="shared" ref="N45:T45" si="8">100*N40</f>
        <v>0</v>
      </c>
      <c r="O45" s="17">
        <f t="shared" si="8"/>
        <v>0</v>
      </c>
      <c r="P45" s="17">
        <f t="shared" si="8"/>
        <v>0</v>
      </c>
      <c r="Q45" s="17">
        <f t="shared" si="8"/>
        <v>-6.238305610776762E-2</v>
      </c>
      <c r="R45">
        <f t="shared" si="7"/>
        <v>500</v>
      </c>
      <c r="S45" s="17"/>
      <c r="T45" s="18">
        <f t="shared" si="8"/>
        <v>99.893788405211197</v>
      </c>
      <c r="X45" s="20"/>
      <c r="Y45" s="20"/>
      <c r="Z45" s="20"/>
      <c r="AA45" s="20"/>
      <c r="AB45" s="20"/>
    </row>
    <row r="46" spans="4:28" hidden="1" x14ac:dyDescent="0.25">
      <c r="D46">
        <f t="array" ref="D46:G49">MINVERSE(D41:G44)</f>
        <v>2.0120851828256446E-3</v>
      </c>
      <c r="E46">
        <v>9.2315447440351537E-6</v>
      </c>
      <c r="F46">
        <v>2.5526220536003304E-4</v>
      </c>
      <c r="G46">
        <v>2.4603437144433119E-4</v>
      </c>
      <c r="N46" s="11">
        <f t="array" ref="N46:R50">MINVERSE(N41:R45)</f>
        <v>2.0120851828256446E-3</v>
      </c>
      <c r="O46" s="12">
        <v>9.2315447440351537E-6</v>
      </c>
      <c r="P46" s="12">
        <v>2.5526220536003304E-4</v>
      </c>
      <c r="Q46" s="12">
        <v>2.4603437144433119E-4</v>
      </c>
      <c r="R46" s="13">
        <v>0</v>
      </c>
      <c r="X46" s="20"/>
      <c r="Y46" s="20"/>
      <c r="Z46" s="20"/>
      <c r="AA46" s="20"/>
      <c r="AB46" s="20"/>
    </row>
    <row r="47" spans="4:28" hidden="1" x14ac:dyDescent="0.25">
      <c r="D47">
        <v>9.9809258381187908E-6</v>
      </c>
      <c r="E47">
        <v>2.0070734975226223E-3</v>
      </c>
      <c r="F47">
        <v>1.5274185132924047E-4</v>
      </c>
      <c r="G47">
        <v>2.9400002889546603E-4</v>
      </c>
      <c r="N47" s="14">
        <v>9.9809258381187908E-6</v>
      </c>
      <c r="O47">
        <v>2.0070734975226223E-3</v>
      </c>
      <c r="P47">
        <v>1.5274185132924047E-4</v>
      </c>
      <c r="Q47">
        <v>2.9400002889546603E-4</v>
      </c>
      <c r="R47" s="15">
        <v>0</v>
      </c>
      <c r="X47" s="20"/>
      <c r="Y47" s="20"/>
      <c r="Z47" s="20"/>
      <c r="AA47" s="20"/>
      <c r="AB47" s="20"/>
    </row>
    <row r="48" spans="4:28" hidden="1" x14ac:dyDescent="0.25">
      <c r="D48">
        <v>1.0173761416734965E-4</v>
      </c>
      <c r="E48">
        <v>8.655980104308551E-5</v>
      </c>
      <c r="F48">
        <v>3.081731998010854E-3</v>
      </c>
      <c r="G48">
        <v>6.1262804928742727E-4</v>
      </c>
      <c r="N48" s="14">
        <v>1.0173761416734965E-4</v>
      </c>
      <c r="O48">
        <v>8.655980104308551E-5</v>
      </c>
      <c r="P48">
        <v>3.081731998010854E-3</v>
      </c>
      <c r="Q48">
        <v>6.1262804928742727E-4</v>
      </c>
      <c r="R48" s="15">
        <v>0</v>
      </c>
      <c r="X48" s="20"/>
      <c r="Y48" s="20"/>
      <c r="Z48" s="20"/>
      <c r="AA48" s="20"/>
      <c r="AB48" s="20"/>
    </row>
    <row r="49" spans="4:28" hidden="1" x14ac:dyDescent="0.25">
      <c r="D49">
        <v>6.7484653842439683E-5</v>
      </c>
      <c r="E49">
        <v>4.1224299906521089E-5</v>
      </c>
      <c r="F49">
        <v>3.3645822012114737E-4</v>
      </c>
      <c r="G49">
        <v>3.0765478674269929E-3</v>
      </c>
      <c r="N49" s="14">
        <v>6.7484653842439683E-5</v>
      </c>
      <c r="O49">
        <v>4.1224299906521089E-5</v>
      </c>
      <c r="P49">
        <v>3.3645822012114737E-4</v>
      </c>
      <c r="Q49">
        <v>3.0765478674269929E-3</v>
      </c>
      <c r="R49" s="15">
        <v>0</v>
      </c>
      <c r="X49" s="20"/>
      <c r="Y49" s="20"/>
      <c r="Z49" s="20"/>
      <c r="AA49" s="20"/>
      <c r="AB49" s="20"/>
    </row>
    <row r="50" spans="4:28" hidden="1" x14ac:dyDescent="0.25">
      <c r="N50" s="16">
        <v>8.4197978941323815E-9</v>
      </c>
      <c r="O50" s="17">
        <v>5.1433956281438886E-9</v>
      </c>
      <c r="P50" s="17">
        <v>4.1978584047474325E-8</v>
      </c>
      <c r="Q50" s="17">
        <v>3.8384891646386179E-7</v>
      </c>
      <c r="R50" s="18">
        <v>2E-3</v>
      </c>
      <c r="X50" s="20"/>
      <c r="Y50" s="20"/>
      <c r="Z50" s="20"/>
      <c r="AA50" s="20"/>
      <c r="AB50" s="20"/>
    </row>
    <row r="51" spans="4:28" hidden="1" x14ac:dyDescent="0.25">
      <c r="G51" s="5" t="s">
        <v>24</v>
      </c>
      <c r="H51">
        <f t="array" ref="H51:H54">MMULT(D46:G49,H41:H44)</f>
        <v>8.1521949518687048E-2</v>
      </c>
      <c r="Q51" s="5" t="s">
        <v>24</v>
      </c>
      <c r="R51">
        <f t="array" ref="R51:R55">MMULT(N46:R50,T41:T45)</f>
        <v>8.1521949518687048E-2</v>
      </c>
      <c r="X51" s="20"/>
      <c r="Y51" s="20"/>
      <c r="Z51" s="20"/>
      <c r="AB51" s="20"/>
    </row>
    <row r="52" spans="4:28" hidden="1" x14ac:dyDescent="0.25">
      <c r="G52" s="5" t="s">
        <v>25</v>
      </c>
      <c r="H52">
        <v>9.4874488648275745E-2</v>
      </c>
      <c r="Q52" s="5" t="s">
        <v>25</v>
      </c>
      <c r="R52">
        <v>9.4874488648275745E-2</v>
      </c>
      <c r="X52" s="20"/>
      <c r="Y52" s="20"/>
      <c r="Z52" s="20"/>
      <c r="AB52" s="20"/>
    </row>
    <row r="53" spans="4:28" hidden="1" x14ac:dyDescent="0.25">
      <c r="G53" s="5" t="s">
        <v>26</v>
      </c>
      <c r="H53">
        <v>5.9614764847750426E-2</v>
      </c>
      <c r="Q53" s="5" t="s">
        <v>26</v>
      </c>
      <c r="R53">
        <v>5.9614764847750426E-2</v>
      </c>
      <c r="X53" s="20"/>
      <c r="Y53" s="20"/>
      <c r="Z53" s="20"/>
      <c r="AB53" s="20"/>
    </row>
    <row r="54" spans="4:28" hidden="1" x14ac:dyDescent="0.25">
      <c r="G54" s="5" t="s">
        <v>27</v>
      </c>
      <c r="H54">
        <v>0.12896925770744608</v>
      </c>
      <c r="Q54" s="5" t="s">
        <v>27</v>
      </c>
      <c r="R54">
        <v>0.12896925770744608</v>
      </c>
      <c r="X54" s="20"/>
      <c r="Y54" s="20"/>
      <c r="Z54" s="20"/>
      <c r="AB54" s="20"/>
    </row>
    <row r="55" spans="4:28" hidden="1" x14ac:dyDescent="0.25">
      <c r="Q55" s="5" t="s">
        <v>32</v>
      </c>
      <c r="R55">
        <v>0.19980366780330186</v>
      </c>
    </row>
    <row r="56" spans="4:28" hidden="1" x14ac:dyDescent="0.25"/>
    <row r="57" spans="4:28" hidden="1" x14ac:dyDescent="0.25"/>
  </sheetData>
  <sheetProtection algorithmName="SHA-512" hashValue="8MWXK0eqjwxhM5FvtNyZ7mWiuNUKrC4oJGpsrIZcoApxak1YU+oy2EK3ZNFt/6cP6R6lK+pVBxaxFAaS1rqfJw==" saltValue="TQnXEJAWvIRet5x4RJLxWA==" spinCount="100000" sheet="1" objects="1" scenarios="1"/>
  <protectedRanges>
    <protectedRange algorithmName="SHA-512" hashValue="ueezVWtxSmOk4ANgO3wG1gZnsp9GPos2SZ0abQvuX3FrI+9XFPOOXdkkv7wEKY8ohFRODFTWVBvmLMeJhW9TKg==" saltValue="8gEF/mUCpAyzGztwGxtZiw==" spinCount="100000" sqref="D17" name="Oblast1"/>
  </protectedRanges>
  <dataValidations count="7">
    <dataValidation type="list" allowBlank="1" showInputMessage="1" showErrorMessage="1" sqref="J3" xr:uid="{0A19CD61-8E36-435D-A092-C502ADEFB4B9}">
      <mc:AlternateContent xmlns:x12ac="http://schemas.microsoft.com/office/spreadsheetml/2011/1/ac" xmlns:mc="http://schemas.openxmlformats.org/markup-compatibility/2006">
        <mc:Choice Requires="x12ac">
          <x12ac:list>"0,1 - 500"</x12ac:list>
        </mc:Choice>
        <mc:Fallback>
          <formula1>"0,1 - 500"</formula1>
        </mc:Fallback>
      </mc:AlternateContent>
    </dataValidation>
    <dataValidation type="decimal" allowBlank="1" showInputMessage="1" showErrorMessage="1" errorTitle="CHYBA" error="Hodnota je mimo povolený rozsah 0,1 až 100 m" sqref="N20 P20 D20 F20" xr:uid="{2F3068EA-443C-4DA9-B418-1F7FDDFE7723}">
      <formula1>0.1</formula1>
      <formula2>100</formula2>
    </dataValidation>
    <dataValidation type="decimal" allowBlank="1" showInputMessage="1" showErrorMessage="1" errorTitle="CHYBA" error="Hodnota je mimo povolený rozsah 0,01 až 0,99 m. Doporučuje se zadat 0,3" sqref="H23 N23 R23 D23" xr:uid="{27257B2C-9536-4A98-AB74-D3076D05D354}">
      <formula1>0.01</formula1>
      <formula2>0.99</formula2>
    </dataValidation>
    <dataValidation type="decimal" allowBlank="1" showInputMessage="1" showErrorMessage="1" errorTitle="CHYBA" error="Hodnota je mimo povolený rozsah 0,01 až 0,99 m. Doporučuje se zadat 0,2" sqref="F23 P23 L14" xr:uid="{75D683B2-1F62-46BA-A30C-0E75AAF38B8D}">
      <formula1>0.01</formula1>
      <formula2>0.99</formula2>
    </dataValidation>
    <dataValidation type="decimal" allowBlank="1" showInputMessage="1" showErrorMessage="1" errorTitle="CHYBA" error="Hodnota je mimo povolený rozsah 0,1 až 100._x000a_" sqref="H20" xr:uid="{D1448D95-E313-4FB2-9B48-EF1A19C0D3D8}">
      <formula1>0</formula1>
      <formula2>100</formula2>
    </dataValidation>
    <dataValidation type="decimal" allowBlank="1" showInputMessage="1" showErrorMessage="1" errorTitle="CHYBA" error="Hodnota je mimo povolený rozsah 2A až 100 m._x000a_Zadejte v levé části obrázku. " sqref="R20" xr:uid="{B84C7F4C-8350-4901-AF13-3FC259CCD5ED}">
      <formula1>R17</formula1>
      <formula2>100</formula2>
    </dataValidation>
    <dataValidation type="decimal" allowBlank="1" showInputMessage="1" showErrorMessage="1" error="Hodnota je mimo povolený rozsah 0,01 až 0,99 m. Doporučuje se zadat 0,2" sqref="D17" xr:uid="{8636E9AB-9F40-4C35-9795-2747F5B6CDF5}">
      <formula1>0.01</formula1>
      <formula2>0.99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Kanka</dc:creator>
  <cp:lastModifiedBy>Jan Kanka</cp:lastModifiedBy>
  <dcterms:created xsi:type="dcterms:W3CDTF">2023-11-01T09:29:42Z</dcterms:created>
  <dcterms:modified xsi:type="dcterms:W3CDTF">2023-12-31T04:29:54Z</dcterms:modified>
</cp:coreProperties>
</file>